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HP\資料\itzeirishi\資料\アップロード用pdf\"/>
    </mc:Choice>
  </mc:AlternateContent>
  <bookViews>
    <workbookView xWindow="360" yWindow="90" windowWidth="27900" windowHeight="9900"/>
  </bookViews>
  <sheets>
    <sheet name="移動平均法と総平均法の違い" sheetId="4" r:id="rId1"/>
  </sheets>
  <calcPr calcId="152511"/>
</workbook>
</file>

<file path=xl/calcChain.xml><?xml version="1.0" encoding="utf-8"?>
<calcChain xmlns="http://schemas.openxmlformats.org/spreadsheetml/2006/main">
  <c r="Q11" i="4" l="1"/>
  <c r="P11" i="4"/>
  <c r="G11" i="4"/>
  <c r="H11" i="4" s="1"/>
  <c r="M28" i="4"/>
  <c r="Q28" i="4" s="1"/>
  <c r="Q27" i="4" s="1"/>
  <c r="M15" i="4"/>
  <c r="K19" i="4" s="1"/>
  <c r="D14" i="4"/>
  <c r="B19" i="4" s="1"/>
  <c r="M7" i="4"/>
  <c r="M19" i="4" s="1"/>
  <c r="D7" i="4"/>
  <c r="H7" i="4" s="1"/>
  <c r="H6" i="4" s="1"/>
  <c r="D25" i="4" s="1"/>
  <c r="D28" i="4" s="1"/>
  <c r="Q7" i="4" l="1"/>
  <c r="Q6" i="4" s="1"/>
  <c r="H14" i="4"/>
  <c r="H13" i="4" s="1"/>
  <c r="D32" i="4" s="1"/>
  <c r="P19" i="4"/>
  <c r="M39" i="4"/>
  <c r="D39" i="4"/>
  <c r="H28" i="4"/>
  <c r="H27" i="4" s="1"/>
  <c r="D19" i="4"/>
  <c r="G19" i="4" s="1"/>
  <c r="Q15" i="4"/>
  <c r="Q14" i="4" s="1"/>
  <c r="M32" i="4" s="1"/>
  <c r="D35" i="4" l="1"/>
  <c r="H32" i="4"/>
  <c r="G32" i="4"/>
  <c r="H19" i="4"/>
  <c r="H17" i="4"/>
  <c r="Q19" i="4"/>
  <c r="Q17" i="4"/>
  <c r="M35" i="4"/>
  <c r="P32" i="4"/>
  <c r="Q32" i="4"/>
  <c r="K39" i="4"/>
  <c r="P39" i="4" s="1"/>
  <c r="Q35" i="4"/>
  <c r="Q37" i="4" l="1"/>
  <c r="Q39" i="4"/>
  <c r="Q34" i="4"/>
  <c r="B39" i="4"/>
  <c r="G39" i="4" s="1"/>
  <c r="H35" i="4"/>
  <c r="H34" i="4" s="1"/>
  <c r="H37" i="4" l="1"/>
  <c r="H39" i="4"/>
</calcChain>
</file>

<file path=xl/comments1.xml><?xml version="1.0" encoding="utf-8"?>
<comments xmlns="http://schemas.openxmlformats.org/spreadsheetml/2006/main">
  <authors>
    <author>Windows ユーザー</author>
  </authors>
  <commentList>
    <comment ref="G11" authorId="0" shapeId="0">
      <text>
        <r>
          <rPr>
            <sz val="9"/>
            <color indexed="81"/>
            <rFont val="ＭＳ Ｐゴシック"/>
            <family val="3"/>
            <charset val="128"/>
          </rPr>
          <t>(前残金額 148,000 + 8/17仕入金額 1,269,373)
÷(前残重量 200 + 8/17仕入重量 1,867)
＝ 移動平均単価 685.72</t>
        </r>
      </text>
    </comment>
    <comment ref="H11" authorId="0" shapeId="0">
      <text>
        <r>
          <rPr>
            <sz val="9"/>
            <color indexed="81"/>
            <rFont val="ＭＳ Ｐゴシック"/>
            <family val="3"/>
            <charset val="128"/>
          </rPr>
          <t>(前残金額 148,000 + 8/17仕入金額 1,269,373)
÷(前残重量 200 + 8/17仕入重量 1,867)
×8/25売上重量 1,867 ＝ 売上原価 1,280,230</t>
        </r>
      </text>
    </comment>
    <comment ref="P11" authorId="0" shapeId="0">
      <text>
        <r>
          <rPr>
            <sz val="9"/>
            <color indexed="81"/>
            <rFont val="ＭＳ Ｐゴシック"/>
            <family val="3"/>
            <charset val="128"/>
          </rPr>
          <t>(前残金額 300,000)÷(前残重量 500)
＝ 移動平均単価 600.00</t>
        </r>
      </text>
    </comment>
    <comment ref="Q11" authorId="0" shapeId="0">
      <text>
        <r>
          <rPr>
            <sz val="9"/>
            <color indexed="81"/>
            <rFont val="ＭＳ Ｐゴシック"/>
            <family val="3"/>
            <charset val="128"/>
          </rPr>
          <t>(前残金額 300,000)÷(前残重量 500)
× 8/25売上重量 38,000 ＝ 売上原価 22,800,000</t>
        </r>
      </text>
    </comment>
    <comment ref="G32" authorId="0" shapeId="0">
      <text>
        <r>
          <rPr>
            <sz val="9"/>
            <color indexed="81"/>
            <rFont val="ＭＳ Ｐゴシック"/>
            <family val="3"/>
            <charset val="128"/>
          </rPr>
          <t>(前残金額 158,143 + 9/20仕入金額 1,509,400 + 9/22加工金額 21,000)
÷(前残重量 200 + 9/20仕入重量 2,023 + 9/22加工重量 0)
＝ 移動平均単価 759.58</t>
        </r>
      </text>
    </comment>
    <comment ref="H32" authorId="0" shapeId="0">
      <text>
        <r>
          <rPr>
            <sz val="9"/>
            <color indexed="81"/>
            <rFont val="ＭＳ Ｐゴシック"/>
            <family val="3"/>
            <charset val="128"/>
          </rPr>
          <t>(前残金額 158,143 + 9/20仕入金額 1,509,400 + 9/22加工金額 21,000)
÷(前残重量 200 + 9/20仕入重量 2,023 + 9/22加工重量 0)
×9/28売上重量 2,023 ＝ 売上原価 1,536,627</t>
        </r>
      </text>
    </comment>
    <comment ref="P32" authorId="0" shapeId="0">
      <text>
        <r>
          <rPr>
            <sz val="9"/>
            <color indexed="81"/>
            <rFont val="ＭＳ Ｐゴシック"/>
            <family val="3"/>
            <charset val="128"/>
          </rPr>
          <t>(前残金額 648,676 + 9/22仕入金額 18,640,000 + 9/22加工金額 23,120)
÷(前残重量 500 + 9/22仕入重量 32,000 + 9/22加工重量 0)
＝ 移動平均単価 594.21</t>
        </r>
      </text>
    </comment>
    <comment ref="Q32" authorId="0" shapeId="0">
      <text>
        <r>
          <rPr>
            <sz val="9"/>
            <color indexed="81"/>
            <rFont val="ＭＳ Ｐゴシック"/>
            <family val="3"/>
            <charset val="128"/>
          </rPr>
          <t>(前残金額 648,676 + 9/22仕入金額 18,640,000 + 9/22加工金額 23,120)
÷(前残重量 500 + 9/22仕入重量 32,000 + 9/22加工重量 0)
×9/28売上重量 32,000 ＝ 売上原価 19,014,691</t>
        </r>
      </text>
    </comment>
  </commentList>
</comments>
</file>

<file path=xl/sharedStrings.xml><?xml version="1.0" encoding="utf-8"?>
<sst xmlns="http://schemas.openxmlformats.org/spreadsheetml/2006/main" count="101" uniqueCount="30">
  <si>
    <t>前月残高</t>
    <rPh sb="0" eb="2">
      <t>ゼンゲツ</t>
    </rPh>
    <rPh sb="2" eb="3">
      <t>ザン</t>
    </rPh>
    <rPh sb="3" eb="4">
      <t>タカ</t>
    </rPh>
    <phoneticPr fontId="3"/>
  </si>
  <si>
    <t>8/17仕入</t>
    <rPh sb="4" eb="6">
      <t>シイレ</t>
    </rPh>
    <phoneticPr fontId="3"/>
  </si>
  <si>
    <t>8/30仕入</t>
    <rPh sb="4" eb="6">
      <t>シイレ</t>
    </rPh>
    <phoneticPr fontId="3"/>
  </si>
  <si>
    <t>8/25売上</t>
    <rPh sb="4" eb="6">
      <t>ウリアゲ</t>
    </rPh>
    <phoneticPr fontId="3"/>
  </si>
  <si>
    <t>次月繰越</t>
    <rPh sb="0" eb="2">
      <t>ジゲツ</t>
    </rPh>
    <rPh sb="2" eb="4">
      <t>クリコシ</t>
    </rPh>
    <phoneticPr fontId="3"/>
  </si>
  <si>
    <t>KLF-194 スクラップ</t>
    <phoneticPr fontId="3"/>
  </si>
  <si>
    <t>(重量)</t>
    <rPh sb="1" eb="2">
      <t>ジュウ</t>
    </rPh>
    <rPh sb="2" eb="3">
      <t>リョウ</t>
    </rPh>
    <phoneticPr fontId="3"/>
  </si>
  <si>
    <t>(金額)</t>
    <rPh sb="1" eb="3">
      <t>キンガク</t>
    </rPh>
    <phoneticPr fontId="3"/>
  </si>
  <si>
    <t>@679.90</t>
    <phoneticPr fontId="3"/>
  </si>
  <si>
    <t>@0</t>
    <phoneticPr fontId="3"/>
  </si>
  <si>
    <t>【8月】</t>
    <rPh sb="2" eb="3">
      <t>ガツ</t>
    </rPh>
    <phoneticPr fontId="3"/>
  </si>
  <si>
    <t>KFC スクラップ</t>
    <phoneticPr fontId="3"/>
  </si>
  <si>
    <t>@607.90</t>
    <phoneticPr fontId="3"/>
  </si>
  <si>
    <t>[総平均法単価計算]</t>
    <rPh sb="1" eb="2">
      <t>ソウ</t>
    </rPh>
    <rPh sb="2" eb="4">
      <t>ヘイキン</t>
    </rPh>
    <rPh sb="4" eb="5">
      <t>ホウ</t>
    </rPh>
    <rPh sb="5" eb="7">
      <t>タンカ</t>
    </rPh>
    <rPh sb="7" eb="9">
      <t>ケイサン</t>
    </rPh>
    <phoneticPr fontId="3"/>
  </si>
  <si>
    <t>÷</t>
    <phoneticPr fontId="3"/>
  </si>
  <si>
    <t>＝</t>
    <phoneticPr fontId="3"/>
  </si>
  <si>
    <t>総平均単価</t>
    <rPh sb="0" eb="3">
      <t>ソウヘイキン</t>
    </rPh>
    <rPh sb="3" eb="5">
      <t>タンカ</t>
    </rPh>
    <phoneticPr fontId="3"/>
  </si>
  <si>
    <t>(前残＋仕入金額) 計</t>
    <rPh sb="1" eb="2">
      <t>ゼン</t>
    </rPh>
    <rPh sb="2" eb="3">
      <t>ザン</t>
    </rPh>
    <rPh sb="4" eb="6">
      <t>シイレ</t>
    </rPh>
    <rPh sb="6" eb="8">
      <t>キンガク</t>
    </rPh>
    <rPh sb="10" eb="11">
      <t>ケイ</t>
    </rPh>
    <phoneticPr fontId="3"/>
  </si>
  <si>
    <t>(前残＋仕入重量) 計</t>
    <rPh sb="1" eb="2">
      <t>ゼン</t>
    </rPh>
    <rPh sb="2" eb="3">
      <t>ザン</t>
    </rPh>
    <rPh sb="4" eb="6">
      <t>シイレ</t>
    </rPh>
    <rPh sb="6" eb="8">
      <t>ジュウリョウ</t>
    </rPh>
    <rPh sb="10" eb="11">
      <t>ケイ</t>
    </rPh>
    <phoneticPr fontId="3"/>
  </si>
  <si>
    <t>【9月】</t>
    <rPh sb="2" eb="3">
      <t>ガツ</t>
    </rPh>
    <phoneticPr fontId="3"/>
  </si>
  <si>
    <t>9/20仕入</t>
    <rPh sb="4" eb="6">
      <t>シイレ</t>
    </rPh>
    <phoneticPr fontId="3"/>
  </si>
  <si>
    <t>9/22加工</t>
    <rPh sb="4" eb="6">
      <t>カコウ</t>
    </rPh>
    <phoneticPr fontId="3"/>
  </si>
  <si>
    <t>9/28売上</t>
    <rPh sb="4" eb="6">
      <t>ウリアゲ</t>
    </rPh>
    <phoneticPr fontId="3"/>
  </si>
  <si>
    <t>@746.12</t>
    <phoneticPr fontId="3"/>
  </si>
  <si>
    <t>9/22仕入</t>
    <rPh sb="4" eb="6">
      <t>シイレ</t>
    </rPh>
    <phoneticPr fontId="3"/>
  </si>
  <si>
    <t>@582.50</t>
    <phoneticPr fontId="3"/>
  </si>
  <si>
    <t>KFC スクラップ</t>
    <phoneticPr fontId="3"/>
  </si>
  <si>
    <t>総平均単価次月繰越は、</t>
    <rPh sb="0" eb="3">
      <t>ソウヘイキン</t>
    </rPh>
    <rPh sb="3" eb="5">
      <t>タンカ</t>
    </rPh>
    <rPh sb="5" eb="7">
      <t>ジゲツ</t>
    </rPh>
    <rPh sb="7" eb="9">
      <t>クリコシ</t>
    </rPh>
    <phoneticPr fontId="3"/>
  </si>
  <si>
    <t>[</t>
    <phoneticPr fontId="3"/>
  </si>
  <si>
    <t>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</si>
</sst>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@&quot;#,##0.0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3"/>
      <name val="ＭＳ Ｐゴシック"/>
      <family val="2"/>
      <charset val="128"/>
      <scheme val="minor"/>
    </font>
    <font>
      <sz val="9"/>
      <color rgb="FF7030A0"/>
      <name val="ＭＳ Ｐゴシック"/>
      <family val="2"/>
      <charset val="128"/>
      <scheme val="minor"/>
    </font>
    <font>
      <sz val="11"/>
      <color rgb="FF7030A0"/>
      <name val="ＭＳ Ｐゴシック"/>
      <family val="3"/>
      <charset val="128"/>
      <scheme val="minor"/>
    </font>
    <font>
      <sz val="11"/>
      <color rgb="FF7030A0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rgb="FF465723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44B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2" borderId="0" xfId="0" applyFill="1">
      <alignment vertical="center"/>
    </xf>
    <xf numFmtId="38" fontId="0" fillId="2" borderId="0" xfId="1" applyFont="1" applyFill="1">
      <alignment vertical="center"/>
    </xf>
    <xf numFmtId="0" fontId="0" fillId="2" borderId="0" xfId="0" applyFill="1" applyAlignment="1">
      <alignment horizontal="center" vertical="center"/>
    </xf>
    <xf numFmtId="38" fontId="0" fillId="2" borderId="0" xfId="1" applyFont="1" applyFill="1" applyAlignment="1">
      <alignment horizontal="center" vertical="center"/>
    </xf>
    <xf numFmtId="0" fontId="0" fillId="2" borderId="1" xfId="0" applyFill="1" applyBorder="1">
      <alignment vertical="center"/>
    </xf>
    <xf numFmtId="38" fontId="0" fillId="2" borderId="1" xfId="1" applyFont="1" applyFill="1" applyBorder="1">
      <alignment vertical="center"/>
    </xf>
    <xf numFmtId="0" fontId="0" fillId="2" borderId="2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7" xfId="0" applyFill="1" applyBorder="1">
      <alignment vertical="center"/>
    </xf>
    <xf numFmtId="38" fontId="0" fillId="2" borderId="6" xfId="1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0" xfId="0" quotePrefix="1" applyFill="1" applyAlignment="1">
      <alignment horizontal="center" vertical="center"/>
    </xf>
    <xf numFmtId="38" fontId="0" fillId="2" borderId="0" xfId="1" applyFont="1" applyFill="1" applyBorder="1">
      <alignment vertical="center"/>
    </xf>
    <xf numFmtId="0" fontId="0" fillId="2" borderId="8" xfId="0" applyFill="1" applyBorder="1">
      <alignment vertical="center"/>
    </xf>
    <xf numFmtId="0" fontId="4" fillId="2" borderId="0" xfId="0" applyFont="1" applyFill="1">
      <alignment vertical="center"/>
    </xf>
    <xf numFmtId="38" fontId="5" fillId="2" borderId="0" xfId="1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38" fontId="7" fillId="2" borderId="0" xfId="1" applyFont="1" applyFill="1">
      <alignment vertical="center"/>
    </xf>
    <xf numFmtId="0" fontId="8" fillId="2" borderId="0" xfId="0" applyFont="1" applyFill="1">
      <alignment vertical="center"/>
    </xf>
    <xf numFmtId="176" fontId="2" fillId="2" borderId="0" xfId="0" quotePrefix="1" applyNumberFormat="1" applyFont="1" applyFill="1" applyAlignment="1">
      <alignment horizontal="center" vertical="center"/>
    </xf>
    <xf numFmtId="176" fontId="10" fillId="2" borderId="0" xfId="0" quotePrefix="1" applyNumberFormat="1" applyFont="1" applyFill="1" applyAlignment="1">
      <alignment horizontal="center" vertical="center"/>
    </xf>
    <xf numFmtId="38" fontId="0" fillId="2" borderId="0" xfId="1" applyNumberFormat="1" applyFont="1" applyFill="1">
      <alignment vertical="center"/>
    </xf>
    <xf numFmtId="38" fontId="0" fillId="3" borderId="0" xfId="1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38" fontId="0" fillId="4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465723"/>
      <color rgb="FFFFD4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123823</xdr:rowOff>
    </xdr:from>
    <xdr:to>
      <xdr:col>3</xdr:col>
      <xdr:colOff>2</xdr:colOff>
      <xdr:row>18</xdr:row>
      <xdr:rowOff>104774</xdr:rowOff>
    </xdr:to>
    <xdr:cxnSp macro="">
      <xdr:nvCxnSpPr>
        <xdr:cNvPr id="3" name="カギ線コネクタ 2"/>
        <xdr:cNvCxnSpPr/>
      </xdr:nvCxnSpPr>
      <xdr:spPr>
        <a:xfrm rot="10800000" flipV="1">
          <a:off x="295275" y="2257423"/>
          <a:ext cx="1409702" cy="876301"/>
        </a:xfrm>
        <a:prstGeom prst="bentConnector3">
          <a:avLst>
            <a:gd name="adj1" fmla="val 108784"/>
          </a:avLst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6</xdr:row>
      <xdr:rowOff>95249</xdr:rowOff>
    </xdr:from>
    <xdr:to>
      <xdr:col>5</xdr:col>
      <xdr:colOff>142875</xdr:colOff>
      <xdr:row>18</xdr:row>
      <xdr:rowOff>104774</xdr:rowOff>
    </xdr:to>
    <xdr:cxnSp macro="">
      <xdr:nvCxnSpPr>
        <xdr:cNvPr id="26" name="カギ線コネクタ 25"/>
        <xdr:cNvCxnSpPr/>
      </xdr:nvCxnSpPr>
      <xdr:spPr>
        <a:xfrm rot="16200000" flipH="1">
          <a:off x="1504950" y="2019299"/>
          <a:ext cx="2124075" cy="104775"/>
        </a:xfrm>
        <a:prstGeom prst="bentConnector3">
          <a:avLst>
            <a:gd name="adj1" fmla="val 224"/>
          </a:avLst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</xdr:colOff>
      <xdr:row>18</xdr:row>
      <xdr:rowOff>95250</xdr:rowOff>
    </xdr:from>
    <xdr:to>
      <xdr:col>5</xdr:col>
      <xdr:colOff>142875</xdr:colOff>
      <xdr:row>18</xdr:row>
      <xdr:rowOff>104775</xdr:rowOff>
    </xdr:to>
    <xdr:cxnSp macro="">
      <xdr:nvCxnSpPr>
        <xdr:cNvPr id="31" name="直線矢印コネクタ 30"/>
        <xdr:cNvCxnSpPr/>
      </xdr:nvCxnSpPr>
      <xdr:spPr>
        <a:xfrm flipH="1" flipV="1">
          <a:off x="2457450" y="3124200"/>
          <a:ext cx="161925" cy="9525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38101</xdr:colOff>
      <xdr:row>14</xdr:row>
      <xdr:rowOff>114300</xdr:rowOff>
    </xdr:from>
    <xdr:to>
      <xdr:col>11</xdr:col>
      <xdr:colOff>676276</xdr:colOff>
      <xdr:row>18</xdr:row>
      <xdr:rowOff>95251</xdr:rowOff>
    </xdr:to>
    <xdr:cxnSp macro="">
      <xdr:nvCxnSpPr>
        <xdr:cNvPr id="32" name="カギ線コネクタ 31"/>
        <xdr:cNvCxnSpPr/>
      </xdr:nvCxnSpPr>
      <xdr:spPr>
        <a:xfrm rot="10800000" flipV="1">
          <a:off x="5295901" y="2428875"/>
          <a:ext cx="1419225" cy="695326"/>
        </a:xfrm>
        <a:prstGeom prst="bentConnector3">
          <a:avLst>
            <a:gd name="adj1" fmla="val 111745"/>
          </a:avLst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38100</xdr:colOff>
      <xdr:row>18</xdr:row>
      <xdr:rowOff>76200</xdr:rowOff>
    </xdr:from>
    <xdr:to>
      <xdr:col>14</xdr:col>
      <xdr:colOff>133350</xdr:colOff>
      <xdr:row>18</xdr:row>
      <xdr:rowOff>85725</xdr:rowOff>
    </xdr:to>
    <xdr:cxnSp macro="">
      <xdr:nvCxnSpPr>
        <xdr:cNvPr id="43" name="直線矢印コネクタ 42"/>
        <xdr:cNvCxnSpPr/>
      </xdr:nvCxnSpPr>
      <xdr:spPr>
        <a:xfrm flipH="1" flipV="1">
          <a:off x="7543800" y="3105150"/>
          <a:ext cx="161925" cy="9525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34</xdr:row>
      <xdr:rowOff>95249</xdr:rowOff>
    </xdr:from>
    <xdr:to>
      <xdr:col>3</xdr:col>
      <xdr:colOff>2</xdr:colOff>
      <xdr:row>38</xdr:row>
      <xdr:rowOff>104774</xdr:rowOff>
    </xdr:to>
    <xdr:cxnSp macro="">
      <xdr:nvCxnSpPr>
        <xdr:cNvPr id="44" name="カギ線コネクタ 43"/>
        <xdr:cNvCxnSpPr/>
      </xdr:nvCxnSpPr>
      <xdr:spPr>
        <a:xfrm rot="10800000" flipV="1">
          <a:off x="295275" y="5886449"/>
          <a:ext cx="1409702" cy="714375"/>
        </a:xfrm>
        <a:prstGeom prst="bentConnector3">
          <a:avLst>
            <a:gd name="adj1" fmla="val 108108"/>
          </a:avLst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34</xdr:row>
      <xdr:rowOff>95250</xdr:rowOff>
    </xdr:from>
    <xdr:to>
      <xdr:col>11</xdr:col>
      <xdr:colOff>638177</xdr:colOff>
      <xdr:row>38</xdr:row>
      <xdr:rowOff>104775</xdr:rowOff>
    </xdr:to>
    <xdr:cxnSp macro="">
      <xdr:nvCxnSpPr>
        <xdr:cNvPr id="47" name="カギ線コネクタ 46"/>
        <xdr:cNvCxnSpPr/>
      </xdr:nvCxnSpPr>
      <xdr:spPr>
        <a:xfrm rot="10800000" flipV="1">
          <a:off x="5267325" y="5886450"/>
          <a:ext cx="1409702" cy="714375"/>
        </a:xfrm>
        <a:prstGeom prst="bentConnector3">
          <a:avLst>
            <a:gd name="adj1" fmla="val 108108"/>
          </a:avLst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27</xdr:row>
      <xdr:rowOff>85725</xdr:rowOff>
    </xdr:from>
    <xdr:to>
      <xdr:col>5</xdr:col>
      <xdr:colOff>123825</xdr:colOff>
      <xdr:row>38</xdr:row>
      <xdr:rowOff>104775</xdr:rowOff>
    </xdr:to>
    <xdr:cxnSp macro="">
      <xdr:nvCxnSpPr>
        <xdr:cNvPr id="48" name="カギ線コネクタ 47"/>
        <xdr:cNvCxnSpPr/>
      </xdr:nvCxnSpPr>
      <xdr:spPr>
        <a:xfrm rot="16200000" flipH="1">
          <a:off x="1571625" y="5572125"/>
          <a:ext cx="1943100" cy="114300"/>
        </a:xfrm>
        <a:prstGeom prst="bentConnector3">
          <a:avLst>
            <a:gd name="adj1" fmla="val 0"/>
          </a:avLst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38</xdr:row>
      <xdr:rowOff>95250</xdr:rowOff>
    </xdr:from>
    <xdr:to>
      <xdr:col>5</xdr:col>
      <xdr:colOff>114300</xdr:colOff>
      <xdr:row>38</xdr:row>
      <xdr:rowOff>104775</xdr:rowOff>
    </xdr:to>
    <xdr:cxnSp macro="">
      <xdr:nvCxnSpPr>
        <xdr:cNvPr id="51" name="直線矢印コネクタ 50"/>
        <xdr:cNvCxnSpPr/>
      </xdr:nvCxnSpPr>
      <xdr:spPr>
        <a:xfrm flipH="1" flipV="1">
          <a:off x="2428875" y="6591300"/>
          <a:ext cx="161925" cy="9525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38100</xdr:colOff>
      <xdr:row>6</xdr:row>
      <xdr:rowOff>76200</xdr:rowOff>
    </xdr:from>
    <xdr:to>
      <xdr:col>14</xdr:col>
      <xdr:colOff>142875</xdr:colOff>
      <xdr:row>18</xdr:row>
      <xdr:rowOff>85725</xdr:rowOff>
    </xdr:to>
    <xdr:cxnSp macro="">
      <xdr:nvCxnSpPr>
        <xdr:cNvPr id="52" name="カギ線コネクタ 51"/>
        <xdr:cNvCxnSpPr/>
      </xdr:nvCxnSpPr>
      <xdr:spPr>
        <a:xfrm rot="16200000" flipH="1">
          <a:off x="6600825" y="2000250"/>
          <a:ext cx="2124075" cy="104775"/>
        </a:xfrm>
        <a:prstGeom prst="bentConnector3">
          <a:avLst>
            <a:gd name="adj1" fmla="val 224"/>
          </a:avLst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27</xdr:row>
      <xdr:rowOff>85725</xdr:rowOff>
    </xdr:from>
    <xdr:to>
      <xdr:col>14</xdr:col>
      <xdr:colOff>123825</xdr:colOff>
      <xdr:row>38</xdr:row>
      <xdr:rowOff>104775</xdr:rowOff>
    </xdr:to>
    <xdr:cxnSp macro="">
      <xdr:nvCxnSpPr>
        <xdr:cNvPr id="54" name="カギ線コネクタ 53"/>
        <xdr:cNvCxnSpPr/>
      </xdr:nvCxnSpPr>
      <xdr:spPr>
        <a:xfrm rot="16200000" flipH="1">
          <a:off x="6667500" y="5572125"/>
          <a:ext cx="1943100" cy="114300"/>
        </a:xfrm>
        <a:prstGeom prst="bentConnector3">
          <a:avLst>
            <a:gd name="adj1" fmla="val 0"/>
          </a:avLst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38</xdr:row>
      <xdr:rowOff>85725</xdr:rowOff>
    </xdr:from>
    <xdr:to>
      <xdr:col>14</xdr:col>
      <xdr:colOff>104775</xdr:colOff>
      <xdr:row>38</xdr:row>
      <xdr:rowOff>95250</xdr:rowOff>
    </xdr:to>
    <xdr:cxnSp macro="">
      <xdr:nvCxnSpPr>
        <xdr:cNvPr id="55" name="直線矢印コネクタ 54"/>
        <xdr:cNvCxnSpPr/>
      </xdr:nvCxnSpPr>
      <xdr:spPr>
        <a:xfrm flipH="1" flipV="1">
          <a:off x="7515225" y="6581775"/>
          <a:ext cx="161925" cy="9525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39"/>
  <sheetViews>
    <sheetView tabSelected="1" workbookViewId="0"/>
  </sheetViews>
  <sheetFormatPr defaultRowHeight="13.5" x14ac:dyDescent="0.15"/>
  <cols>
    <col min="1" max="1" width="3.875" style="1" customWidth="1"/>
    <col min="2" max="3" width="9.25" style="1" bestFit="1" customWidth="1"/>
    <col min="4" max="4" width="9.25" style="2" bestFit="1" customWidth="1"/>
    <col min="5" max="5" width="0.875" style="1" customWidth="1"/>
    <col min="6" max="6" width="9" style="1"/>
    <col min="7" max="7" width="9.625" style="1" bestFit="1" customWidth="1"/>
    <col min="8" max="8" width="11.75" style="2" bestFit="1" customWidth="1"/>
    <col min="9" max="9" width="0.875" style="1" customWidth="1"/>
    <col min="10" max="10" width="7.875" style="1" customWidth="1"/>
    <col min="11" max="11" width="10.25" style="1" bestFit="1" customWidth="1"/>
    <col min="12" max="12" width="9" style="1"/>
    <col min="13" max="13" width="10.25" style="2" bestFit="1" customWidth="1"/>
    <col min="14" max="14" width="0.875" style="1" customWidth="1"/>
    <col min="15" max="16" width="9" style="1"/>
    <col min="17" max="17" width="10.25" style="2" bestFit="1" customWidth="1"/>
    <col min="18" max="18" width="0.875" style="1" customWidth="1"/>
    <col min="19" max="19" width="1.25" style="1" customWidth="1"/>
    <col min="20" max="16384" width="9" style="1"/>
  </cols>
  <sheetData>
    <row r="1" spans="2:18" x14ac:dyDescent="0.15">
      <c r="B1" s="1" t="s">
        <v>10</v>
      </c>
    </row>
    <row r="2" spans="2:18" x14ac:dyDescent="0.15">
      <c r="D2" s="27" t="s">
        <v>5</v>
      </c>
      <c r="E2" s="28"/>
      <c r="F2" s="28"/>
      <c r="G2" s="3"/>
      <c r="H2" s="19" t="s">
        <v>6</v>
      </c>
      <c r="M2" s="29" t="s">
        <v>11</v>
      </c>
      <c r="N2" s="30"/>
      <c r="O2" s="30"/>
      <c r="P2" s="3"/>
      <c r="Q2" s="19" t="s">
        <v>6</v>
      </c>
    </row>
    <row r="3" spans="2:18" ht="4.5" customHeight="1" x14ac:dyDescent="0.15">
      <c r="B3" s="5"/>
      <c r="C3" s="5"/>
      <c r="D3" s="6"/>
      <c r="E3" s="5"/>
      <c r="F3" s="5"/>
      <c r="G3" s="5"/>
      <c r="H3" s="6"/>
      <c r="I3" s="5"/>
      <c r="K3" s="5"/>
      <c r="L3" s="5"/>
      <c r="M3" s="6"/>
      <c r="N3" s="5"/>
      <c r="O3" s="5"/>
      <c r="P3" s="5"/>
      <c r="Q3" s="6"/>
      <c r="R3" s="5"/>
    </row>
    <row r="4" spans="2:18" x14ac:dyDescent="0.15">
      <c r="B4" s="1" t="s">
        <v>0</v>
      </c>
      <c r="D4" s="2">
        <v>200</v>
      </c>
      <c r="E4" s="7"/>
      <c r="F4" s="1" t="s">
        <v>3</v>
      </c>
      <c r="H4" s="2">
        <v>1867</v>
      </c>
      <c r="I4" s="8"/>
      <c r="J4" s="9"/>
      <c r="K4" s="1" t="s">
        <v>0</v>
      </c>
      <c r="M4" s="2">
        <v>500</v>
      </c>
      <c r="N4" s="7"/>
      <c r="O4" s="1" t="s">
        <v>3</v>
      </c>
      <c r="Q4" s="2">
        <v>38000</v>
      </c>
      <c r="R4" s="8"/>
    </row>
    <row r="5" spans="2:18" x14ac:dyDescent="0.15">
      <c r="B5" s="1" t="s">
        <v>1</v>
      </c>
      <c r="D5" s="2">
        <v>1867</v>
      </c>
      <c r="E5" s="10"/>
      <c r="I5" s="9"/>
      <c r="J5" s="9"/>
      <c r="K5" s="1" t="s">
        <v>2</v>
      </c>
      <c r="M5" s="2">
        <v>38000</v>
      </c>
      <c r="N5" s="10"/>
      <c r="R5" s="9"/>
    </row>
    <row r="6" spans="2:18" x14ac:dyDescent="0.15">
      <c r="B6" s="1" t="s">
        <v>2</v>
      </c>
      <c r="D6" s="6">
        <v>0</v>
      </c>
      <c r="E6" s="11"/>
      <c r="F6" s="1" t="s">
        <v>4</v>
      </c>
      <c r="H6" s="6">
        <f>H7-(H4+H5)</f>
        <v>200</v>
      </c>
      <c r="I6" s="5"/>
      <c r="J6" s="9"/>
      <c r="M6" s="6"/>
      <c r="N6" s="11"/>
      <c r="O6" s="1" t="s">
        <v>4</v>
      </c>
      <c r="Q6" s="6">
        <f>Q7-(Q4+Q5)</f>
        <v>500</v>
      </c>
      <c r="R6" s="5"/>
    </row>
    <row r="7" spans="2:18" ht="14.25" thickBot="1" x14ac:dyDescent="0.2">
      <c r="D7" s="12">
        <f>SUM(D4:D6)</f>
        <v>2067</v>
      </c>
      <c r="E7" s="13"/>
      <c r="H7" s="12">
        <f>D7</f>
        <v>2067</v>
      </c>
      <c r="I7" s="14"/>
      <c r="J7" s="9"/>
      <c r="M7" s="12">
        <f>SUM(M4:M6)</f>
        <v>38500</v>
      </c>
      <c r="N7" s="13"/>
      <c r="Q7" s="12">
        <f>M7</f>
        <v>38500</v>
      </c>
      <c r="R7" s="14"/>
    </row>
    <row r="8" spans="2:18" ht="14.25" thickTop="1" x14ac:dyDescent="0.15"/>
    <row r="9" spans="2:18" x14ac:dyDescent="0.15">
      <c r="D9" s="27" t="s">
        <v>5</v>
      </c>
      <c r="E9" s="28"/>
      <c r="F9" s="28"/>
      <c r="G9" s="3"/>
      <c r="H9" s="19" t="s">
        <v>7</v>
      </c>
      <c r="M9" s="29" t="s">
        <v>26</v>
      </c>
      <c r="N9" s="30"/>
      <c r="O9" s="30"/>
      <c r="P9" s="3"/>
      <c r="Q9" s="19" t="s">
        <v>7</v>
      </c>
    </row>
    <row r="10" spans="2:18" x14ac:dyDescent="0.15">
      <c r="B10" s="5"/>
      <c r="C10" s="5"/>
      <c r="D10" s="6"/>
      <c r="E10" s="5"/>
      <c r="F10" s="5"/>
      <c r="G10" s="5"/>
      <c r="H10" s="6"/>
      <c r="I10" s="5"/>
      <c r="K10" s="5"/>
      <c r="L10" s="5"/>
      <c r="M10" s="6"/>
      <c r="N10" s="5"/>
      <c r="O10" s="5"/>
      <c r="P10" s="5"/>
      <c r="Q10" s="6"/>
      <c r="R10" s="5"/>
    </row>
    <row r="11" spans="2:18" x14ac:dyDescent="0.15">
      <c r="B11" s="1" t="s">
        <v>0</v>
      </c>
      <c r="D11" s="2">
        <v>148000</v>
      </c>
      <c r="E11" s="7"/>
      <c r="F11" s="1" t="s">
        <v>3</v>
      </c>
      <c r="G11" s="25">
        <f>(D11+D12)/(D4+D5)</f>
        <v>685.71504596032901</v>
      </c>
      <c r="H11" s="2">
        <f>G11*H4</f>
        <v>1280229.9908079342</v>
      </c>
      <c r="I11" s="8"/>
      <c r="K11" s="1" t="s">
        <v>0</v>
      </c>
      <c r="M11" s="2">
        <v>300000</v>
      </c>
      <c r="N11" s="7"/>
      <c r="O11" s="1" t="s">
        <v>3</v>
      </c>
      <c r="P11" s="25">
        <f>(M11)/(M4)</f>
        <v>600</v>
      </c>
      <c r="Q11" s="2">
        <f>P11*Q4</f>
        <v>22800000</v>
      </c>
      <c r="R11" s="8"/>
    </row>
    <row r="12" spans="2:18" x14ac:dyDescent="0.15">
      <c r="B12" s="1" t="s">
        <v>1</v>
      </c>
      <c r="C12" s="15" t="s">
        <v>8</v>
      </c>
      <c r="D12" s="2">
        <v>1269373</v>
      </c>
      <c r="E12" s="10"/>
      <c r="I12" s="9"/>
      <c r="K12" s="1" t="s">
        <v>2</v>
      </c>
      <c r="L12" s="15" t="s">
        <v>12</v>
      </c>
      <c r="M12" s="2">
        <v>23100200</v>
      </c>
      <c r="N12" s="10"/>
      <c r="R12" s="9"/>
    </row>
    <row r="13" spans="2:18" x14ac:dyDescent="0.15">
      <c r="B13" s="1" t="s">
        <v>2</v>
      </c>
      <c r="C13" s="15" t="s">
        <v>9</v>
      </c>
      <c r="D13" s="6">
        <v>21000</v>
      </c>
      <c r="E13" s="11"/>
      <c r="F13" s="1" t="s">
        <v>4</v>
      </c>
      <c r="H13" s="6">
        <f>H14-(H11+H12)</f>
        <v>158143.0091920658</v>
      </c>
      <c r="I13" s="5"/>
      <c r="K13" s="1" t="s">
        <v>2</v>
      </c>
      <c r="L13" s="15" t="s">
        <v>9</v>
      </c>
      <c r="M13" s="16">
        <v>27200</v>
      </c>
      <c r="N13" s="10"/>
      <c r="O13" s="17"/>
      <c r="P13" s="9"/>
      <c r="Q13" s="16"/>
      <c r="R13" s="9"/>
    </row>
    <row r="14" spans="2:18" ht="14.25" thickBot="1" x14ac:dyDescent="0.2">
      <c r="D14" s="12">
        <f>SUM(D11:D13)</f>
        <v>1438373</v>
      </c>
      <c r="E14" s="13"/>
      <c r="H14" s="12">
        <f>D14</f>
        <v>1438373</v>
      </c>
      <c r="I14" s="14"/>
      <c r="K14" s="1" t="s">
        <v>2</v>
      </c>
      <c r="L14" s="15" t="s">
        <v>9</v>
      </c>
      <c r="M14" s="6">
        <v>21276</v>
      </c>
      <c r="N14" s="10"/>
      <c r="O14" s="1" t="s">
        <v>4</v>
      </c>
      <c r="Q14" s="6">
        <f>Q15-(Q11+Q12+Q13)</f>
        <v>648676</v>
      </c>
      <c r="R14" s="5"/>
    </row>
    <row r="15" spans="2:18" ht="15" thickTop="1" thickBot="1" x14ac:dyDescent="0.2">
      <c r="M15" s="12">
        <f>SUM(M11:M14)</f>
        <v>23448676</v>
      </c>
      <c r="N15" s="13"/>
      <c r="Q15" s="12">
        <f>M15</f>
        <v>23448676</v>
      </c>
      <c r="R15" s="14"/>
    </row>
    <row r="16" spans="2:18" ht="14.25" thickTop="1" x14ac:dyDescent="0.15"/>
    <row r="17" spans="2:18" x14ac:dyDescent="0.15">
      <c r="B17" s="1" t="s">
        <v>13</v>
      </c>
      <c r="E17" s="23" t="s">
        <v>28</v>
      </c>
      <c r="F17" s="20" t="s">
        <v>27</v>
      </c>
      <c r="G17" s="21"/>
      <c r="H17" s="22">
        <f>G19*H6</f>
        <v>139174.93952588292</v>
      </c>
      <c r="I17" s="23" t="s">
        <v>29</v>
      </c>
      <c r="N17" s="23" t="s">
        <v>28</v>
      </c>
      <c r="O17" s="20" t="s">
        <v>27</v>
      </c>
      <c r="P17" s="21"/>
      <c r="Q17" s="22">
        <f>P19*Q6</f>
        <v>304528.25974025973</v>
      </c>
      <c r="R17" s="23" t="s">
        <v>29</v>
      </c>
    </row>
    <row r="18" spans="2:18" x14ac:dyDescent="0.15">
      <c r="B18" s="18" t="s">
        <v>17</v>
      </c>
      <c r="C18" s="2"/>
      <c r="D18" s="18" t="s">
        <v>18</v>
      </c>
      <c r="G18" s="31" t="s">
        <v>16</v>
      </c>
      <c r="H18" s="32"/>
      <c r="K18" s="18" t="s">
        <v>17</v>
      </c>
      <c r="L18" s="2"/>
      <c r="M18" s="18" t="s">
        <v>18</v>
      </c>
      <c r="P18" s="31" t="s">
        <v>16</v>
      </c>
      <c r="Q18" s="32"/>
    </row>
    <row r="19" spans="2:18" x14ac:dyDescent="0.15">
      <c r="B19" s="2">
        <f>D14</f>
        <v>1438373</v>
      </c>
      <c r="C19" s="4" t="s">
        <v>14</v>
      </c>
      <c r="D19" s="2">
        <f>D7</f>
        <v>2067</v>
      </c>
      <c r="F19" s="3" t="s">
        <v>15</v>
      </c>
      <c r="G19" s="1">
        <f>B19/D19</f>
        <v>695.87469762941464</v>
      </c>
      <c r="H19" s="24">
        <f>INT(G19*100)/100</f>
        <v>695.87</v>
      </c>
      <c r="K19" s="2">
        <f>M15</f>
        <v>23448676</v>
      </c>
      <c r="L19" s="4" t="s">
        <v>14</v>
      </c>
      <c r="M19" s="2">
        <f>M7</f>
        <v>38500</v>
      </c>
      <c r="O19" s="3" t="s">
        <v>15</v>
      </c>
      <c r="P19" s="1">
        <f>K19/M19</f>
        <v>609.05651948051946</v>
      </c>
      <c r="Q19" s="24">
        <f>INT(P19*100)/100</f>
        <v>609.04999999999995</v>
      </c>
    </row>
    <row r="22" spans="2:18" x14ac:dyDescent="0.15">
      <c r="B22" s="1" t="s">
        <v>19</v>
      </c>
    </row>
    <row r="23" spans="2:18" x14ac:dyDescent="0.15">
      <c r="D23" s="27" t="s">
        <v>5</v>
      </c>
      <c r="E23" s="28"/>
      <c r="F23" s="28"/>
      <c r="G23" s="3"/>
      <c r="H23" s="19" t="s">
        <v>6</v>
      </c>
      <c r="M23" s="29" t="s">
        <v>26</v>
      </c>
      <c r="N23" s="30"/>
      <c r="O23" s="30"/>
      <c r="P23" s="3"/>
      <c r="Q23" s="19" t="s">
        <v>6</v>
      </c>
    </row>
    <row r="24" spans="2:18" x14ac:dyDescent="0.15">
      <c r="B24" s="5"/>
      <c r="C24" s="5"/>
      <c r="D24" s="6"/>
      <c r="E24" s="5"/>
      <c r="F24" s="5"/>
      <c r="G24" s="5"/>
      <c r="H24" s="6"/>
      <c r="I24" s="5"/>
      <c r="K24" s="5"/>
      <c r="L24" s="5"/>
      <c r="M24" s="6"/>
      <c r="N24" s="5"/>
      <c r="O24" s="5"/>
      <c r="P24" s="5"/>
      <c r="Q24" s="6"/>
      <c r="R24" s="5"/>
    </row>
    <row r="25" spans="2:18" x14ac:dyDescent="0.15">
      <c r="B25" s="1" t="s">
        <v>0</v>
      </c>
      <c r="D25" s="2">
        <f>H6</f>
        <v>200</v>
      </c>
      <c r="E25" s="7"/>
      <c r="F25" s="1" t="s">
        <v>22</v>
      </c>
      <c r="H25" s="2">
        <v>2023</v>
      </c>
      <c r="I25" s="8"/>
      <c r="J25" s="9"/>
      <c r="K25" s="1" t="s">
        <v>0</v>
      </c>
      <c r="M25" s="2">
        <v>500</v>
      </c>
      <c r="N25" s="7"/>
      <c r="O25" s="1" t="s">
        <v>22</v>
      </c>
      <c r="Q25" s="2">
        <v>32000</v>
      </c>
    </row>
    <row r="26" spans="2:18" x14ac:dyDescent="0.15">
      <c r="B26" s="1" t="s">
        <v>20</v>
      </c>
      <c r="D26" s="2">
        <v>2023</v>
      </c>
      <c r="E26" s="10"/>
      <c r="I26" s="9"/>
      <c r="J26" s="9"/>
      <c r="K26" s="1" t="s">
        <v>24</v>
      </c>
      <c r="M26" s="2">
        <v>32000</v>
      </c>
      <c r="N26" s="10"/>
    </row>
    <row r="27" spans="2:18" x14ac:dyDescent="0.15">
      <c r="B27" s="1" t="s">
        <v>21</v>
      </c>
      <c r="D27" s="6">
        <v>0</v>
      </c>
      <c r="E27" s="11"/>
      <c r="F27" s="1" t="s">
        <v>4</v>
      </c>
      <c r="H27" s="6">
        <f>H28-(H25+H26)</f>
        <v>200</v>
      </c>
      <c r="I27" s="5"/>
      <c r="J27" s="9"/>
      <c r="K27" s="1" t="s">
        <v>21</v>
      </c>
      <c r="M27" s="6">
        <v>0</v>
      </c>
      <c r="N27" s="11"/>
      <c r="O27" s="1" t="s">
        <v>4</v>
      </c>
      <c r="Q27" s="6">
        <f>Q28-(Q25+Q26)</f>
        <v>500</v>
      </c>
      <c r="R27" s="5"/>
    </row>
    <row r="28" spans="2:18" ht="14.25" thickBot="1" x14ac:dyDescent="0.2">
      <c r="D28" s="12">
        <f>SUM(D25:D27)</f>
        <v>2223</v>
      </c>
      <c r="E28" s="13"/>
      <c r="H28" s="12">
        <f>D28</f>
        <v>2223</v>
      </c>
      <c r="I28" s="14"/>
      <c r="J28" s="9"/>
      <c r="M28" s="12">
        <f>SUM(M25:M27)</f>
        <v>32500</v>
      </c>
      <c r="N28" s="13"/>
      <c r="Q28" s="12">
        <f>M28</f>
        <v>32500</v>
      </c>
      <c r="R28" s="13"/>
    </row>
    <row r="29" spans="2:18" ht="14.25" thickTop="1" x14ac:dyDescent="0.15"/>
    <row r="30" spans="2:18" x14ac:dyDescent="0.15">
      <c r="D30" s="27" t="s">
        <v>5</v>
      </c>
      <c r="E30" s="28"/>
      <c r="F30" s="28"/>
      <c r="G30" s="3"/>
      <c r="H30" s="19" t="s">
        <v>7</v>
      </c>
      <c r="M30" s="29" t="s">
        <v>26</v>
      </c>
      <c r="N30" s="30"/>
      <c r="O30" s="30"/>
      <c r="P30" s="3"/>
      <c r="Q30" s="19" t="s">
        <v>7</v>
      </c>
    </row>
    <row r="31" spans="2:18" x14ac:dyDescent="0.15">
      <c r="B31" s="5"/>
      <c r="C31" s="5"/>
      <c r="D31" s="6"/>
      <c r="E31" s="5"/>
      <c r="F31" s="5"/>
      <c r="G31" s="5"/>
      <c r="H31" s="6"/>
      <c r="I31" s="5"/>
      <c r="K31" s="5"/>
      <c r="L31" s="5"/>
      <c r="M31" s="6"/>
      <c r="N31" s="5"/>
      <c r="O31" s="5"/>
      <c r="P31" s="5"/>
      <c r="Q31" s="6"/>
    </row>
    <row r="32" spans="2:18" x14ac:dyDescent="0.15">
      <c r="B32" s="1" t="s">
        <v>0</v>
      </c>
      <c r="D32" s="2">
        <f>H13</f>
        <v>158143.0091920658</v>
      </c>
      <c r="E32" s="7"/>
      <c r="F32" s="1" t="s">
        <v>22</v>
      </c>
      <c r="G32" s="25">
        <f>(D32+D33+D34)/(D25+D26+D27)</f>
        <v>759.57850166084836</v>
      </c>
      <c r="H32" s="26">
        <f>(D32+D33+D34)/(D25+D26+D27)*H25</f>
        <v>1536627.3088598961</v>
      </c>
      <c r="I32" s="8"/>
      <c r="K32" s="1" t="s">
        <v>0</v>
      </c>
      <c r="M32" s="2">
        <f>Q14</f>
        <v>648676</v>
      </c>
      <c r="N32" s="7"/>
      <c r="O32" s="1" t="s">
        <v>22</v>
      </c>
      <c r="P32" s="25">
        <f>(M32+M33+M34)/(M25+M26+M27)</f>
        <v>594.20910769230773</v>
      </c>
      <c r="Q32" s="26">
        <f>(M32+M33+M34)/(M25+M26+M27)*Q25</f>
        <v>19014691.446153846</v>
      </c>
    </row>
    <row r="33" spans="2:18" x14ac:dyDescent="0.15">
      <c r="B33" s="1" t="s">
        <v>20</v>
      </c>
      <c r="C33" s="15" t="s">
        <v>23</v>
      </c>
      <c r="D33" s="2">
        <v>1509400</v>
      </c>
      <c r="E33" s="10"/>
      <c r="I33" s="9"/>
      <c r="K33" s="1" t="s">
        <v>24</v>
      </c>
      <c r="L33" s="15" t="s">
        <v>25</v>
      </c>
      <c r="M33" s="2">
        <v>18640000</v>
      </c>
      <c r="N33" s="10"/>
    </row>
    <row r="34" spans="2:18" x14ac:dyDescent="0.15">
      <c r="B34" s="1" t="s">
        <v>21</v>
      </c>
      <c r="C34" s="15" t="s">
        <v>9</v>
      </c>
      <c r="D34" s="6">
        <v>21000</v>
      </c>
      <c r="E34" s="11"/>
      <c r="F34" s="1" t="s">
        <v>4</v>
      </c>
      <c r="H34" s="6">
        <f>H35-(H32+H33)</f>
        <v>151915.70033216965</v>
      </c>
      <c r="I34" s="5"/>
      <c r="K34" s="1" t="s">
        <v>21</v>
      </c>
      <c r="L34" s="15" t="s">
        <v>9</v>
      </c>
      <c r="M34" s="16">
        <v>23120</v>
      </c>
      <c r="N34" s="10"/>
      <c r="O34" s="1" t="s">
        <v>4</v>
      </c>
      <c r="Q34" s="6">
        <f>Q35-(Q32+Q33)</f>
        <v>297104.55384615436</v>
      </c>
      <c r="R34" s="5"/>
    </row>
    <row r="35" spans="2:18" ht="14.25" thickBot="1" x14ac:dyDescent="0.2">
      <c r="D35" s="12">
        <f>SUM(D32:D34)</f>
        <v>1688543.0091920658</v>
      </c>
      <c r="E35" s="13"/>
      <c r="H35" s="12">
        <f>D35</f>
        <v>1688543.0091920658</v>
      </c>
      <c r="I35" s="14"/>
      <c r="L35" s="15"/>
      <c r="M35" s="12">
        <f>SUM(M32:M34)</f>
        <v>19311796</v>
      </c>
      <c r="N35" s="13"/>
      <c r="Q35" s="12">
        <f>M35</f>
        <v>19311796</v>
      </c>
      <c r="R35" s="13"/>
    </row>
    <row r="36" spans="2:18" ht="14.25" thickTop="1" x14ac:dyDescent="0.15">
      <c r="M36" s="1"/>
      <c r="Q36" s="1"/>
    </row>
    <row r="37" spans="2:18" x14ac:dyDescent="0.15">
      <c r="B37" s="1" t="s">
        <v>13</v>
      </c>
      <c r="E37" s="23" t="s">
        <v>28</v>
      </c>
      <c r="F37" s="20" t="s">
        <v>27</v>
      </c>
      <c r="G37" s="21"/>
      <c r="H37" s="22">
        <f>G39*H27</f>
        <v>151915.70033216968</v>
      </c>
      <c r="I37" s="23" t="s">
        <v>29</v>
      </c>
      <c r="N37" s="23" t="s">
        <v>28</v>
      </c>
      <c r="O37" s="20" t="s">
        <v>27</v>
      </c>
      <c r="P37" s="21"/>
      <c r="Q37" s="22">
        <f>P39*Q27</f>
        <v>297104.55384615384</v>
      </c>
      <c r="R37" s="23" t="s">
        <v>29</v>
      </c>
    </row>
    <row r="38" spans="2:18" x14ac:dyDescent="0.15">
      <c r="B38" s="18" t="s">
        <v>17</v>
      </c>
      <c r="C38" s="2"/>
      <c r="D38" s="18" t="s">
        <v>18</v>
      </c>
      <c r="G38" s="31" t="s">
        <v>16</v>
      </c>
      <c r="H38" s="32"/>
      <c r="K38" s="18" t="s">
        <v>17</v>
      </c>
      <c r="L38" s="2"/>
      <c r="M38" s="18" t="s">
        <v>18</v>
      </c>
      <c r="P38" s="31" t="s">
        <v>16</v>
      </c>
      <c r="Q38" s="32"/>
    </row>
    <row r="39" spans="2:18" x14ac:dyDescent="0.15">
      <c r="B39" s="2">
        <f>D35</f>
        <v>1688543.0091920658</v>
      </c>
      <c r="C39" s="4" t="s">
        <v>14</v>
      </c>
      <c r="D39" s="2">
        <f>D28</f>
        <v>2223</v>
      </c>
      <c r="F39" s="3" t="s">
        <v>15</v>
      </c>
      <c r="G39" s="1">
        <f>B39/D39</f>
        <v>759.57850166084836</v>
      </c>
      <c r="H39" s="24">
        <f>INT(G39*100)/100</f>
        <v>759.57</v>
      </c>
      <c r="K39" s="2">
        <f>M35</f>
        <v>19311796</v>
      </c>
      <c r="L39" s="4" t="s">
        <v>14</v>
      </c>
      <c r="M39" s="2">
        <f>M28</f>
        <v>32500</v>
      </c>
      <c r="O39" s="3" t="s">
        <v>15</v>
      </c>
      <c r="P39" s="1">
        <f>K39/M39</f>
        <v>594.20910769230773</v>
      </c>
      <c r="Q39" s="24">
        <f>INT(P39*100)/100</f>
        <v>594.20000000000005</v>
      </c>
    </row>
  </sheetData>
  <mergeCells count="12">
    <mergeCell ref="P38:Q38"/>
    <mergeCell ref="D2:F2"/>
    <mergeCell ref="M2:O2"/>
    <mergeCell ref="D9:F9"/>
    <mergeCell ref="M9:O9"/>
    <mergeCell ref="G18:H18"/>
    <mergeCell ref="P18:Q18"/>
    <mergeCell ref="D23:F23"/>
    <mergeCell ref="M23:O23"/>
    <mergeCell ref="D30:F30"/>
    <mergeCell ref="M30:O30"/>
    <mergeCell ref="G38:H38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cellComments="atEnd" r:id="rId1"/>
  <headerFooter>
    <oddHeader>&amp;C&amp;"-,太字"&amp;A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移動平均法と総平均法の違い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柴田IT税理士</dc:creator>
  <cp:lastModifiedBy>sedooka</cp:lastModifiedBy>
  <cp:lastPrinted>2015-07-06T23:31:45Z</cp:lastPrinted>
  <dcterms:created xsi:type="dcterms:W3CDTF">2011-11-02T06:06:26Z</dcterms:created>
  <dcterms:modified xsi:type="dcterms:W3CDTF">2015-07-06T23:31:49Z</dcterms:modified>
  <cp:category>販売管理</cp:category>
</cp:coreProperties>
</file>